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оутбук\Public\Documents\ДОкументы по ПФДО\Сходимость модели\на 2020 год\"/>
    </mc:Choice>
  </mc:AlternateContent>
  <xr:revisionPtr revIDLastSave="0" documentId="13_ncr:1_{514F7B40-8235-4416-942A-3D08CECDA04F}" xr6:coauthVersionLast="40" xr6:coauthVersionMax="44" xr10:uidLastSave="{00000000-0000-0000-0000-000000000000}"/>
  <bookViews>
    <workbookView xWindow="0" yWindow="0" windowWidth="21570" windowHeight="7995" xr2:uid="{00000000-000D-0000-FFFF-FFFF00000000}"/>
  </bookViews>
  <sheets>
    <sheet name="Расчет потребности средств" sheetId="1" r:id="rId1"/>
  </sheets>
  <definedNames>
    <definedName name="_xlnm._FilterDatabase" localSheetId="0" hidden="1">'Расчет потребности средств'!$D$6:$G$17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7" i="1" l="1"/>
  <c r="F8" i="1" s="1"/>
  <c r="E9" i="1"/>
  <c r="F9" i="1" s="1"/>
  <c r="G9" i="1" s="1"/>
  <c r="G7" i="1"/>
  <c r="G8" i="1" s="1"/>
  <c r="E7" i="1"/>
  <c r="E10" i="1"/>
  <c r="F10" i="1" s="1"/>
  <c r="G10" i="1" s="1"/>
  <c r="E11" i="1"/>
  <c r="F11" i="1"/>
  <c r="G11" i="1" s="1"/>
  <c r="F15" i="1"/>
  <c r="G15" i="1"/>
  <c r="E8" i="1" l="1"/>
  <c r="E6" i="1" s="1"/>
  <c r="E13" i="1" s="1"/>
  <c r="E16" i="1" s="1"/>
  <c r="E17" i="1" s="1"/>
  <c r="G6" i="1"/>
  <c r="G13" i="1" s="1"/>
  <c r="G16" i="1" s="1"/>
  <c r="F6" i="1"/>
  <c r="F13" i="1" s="1"/>
  <c r="F16" i="1" s="1"/>
</calcChain>
</file>

<file path=xl/sharedStrings.xml><?xml version="1.0" encoding="utf-8"?>
<sst xmlns="http://schemas.openxmlformats.org/spreadsheetml/2006/main" count="32" uniqueCount="32">
  <si>
    <t>Наименование муниципалитета</t>
  </si>
  <si>
    <t>Ставка страховых взносов</t>
  </si>
  <si>
    <t>Среднее число учащихся на педагога</t>
  </si>
  <si>
    <t>Средняя норма часов в год на одного ребенка</t>
  </si>
  <si>
    <t>Коэффициент доли работников АУП</t>
  </si>
  <si>
    <t>Затраты на содержание имущества, на час реализации программы</t>
  </si>
  <si>
    <t>Нормативные затраты на час, всего</t>
  </si>
  <si>
    <t>Затраты на оплату труда педагогических работников</t>
  </si>
  <si>
    <t>Затраты на оплату труда АУП</t>
  </si>
  <si>
    <t>Затраты на приобретение средств обучения и учебной литературы</t>
  </si>
  <si>
    <t>Затраты на содержание имущества</t>
  </si>
  <si>
    <t>Стоимость учебного пособия</t>
  </si>
  <si>
    <t>Норматив использования средств обучения в часах в год</t>
  </si>
  <si>
    <t>Затраты на повышение квал-ии и медосмотры</t>
  </si>
  <si>
    <t>Сумма затрат на повышение квалификации, в день</t>
  </si>
  <si>
    <t>Стоимость медосмотра</t>
  </si>
  <si>
    <t>Максимальная тоимость комплекта средств обучения, по направленностям</t>
  </si>
  <si>
    <t>2020 год</t>
  </si>
  <si>
    <t>2021 год</t>
  </si>
  <si>
    <t>2022 год</t>
  </si>
  <si>
    <t>Средняя зарплата по региону (целевой индикатор по Указу)</t>
  </si>
  <si>
    <t>Средняя наполняемость группы</t>
  </si>
  <si>
    <t>Количество часов, покрываемое номиналом</t>
  </si>
  <si>
    <t>Номинал сертификата</t>
  </si>
  <si>
    <t>Численность детей 5-18 лет, всего</t>
  </si>
  <si>
    <t>Установленный процент охвата</t>
  </si>
  <si>
    <t>Число сертификатов с определенным номиналом</t>
  </si>
  <si>
    <t xml:space="preserve">Прогнозный уровень инфляции </t>
  </si>
  <si>
    <t>Объем финансового обеспечения ПФ ДОД, тыс. рублей</t>
  </si>
  <si>
    <t>Количество учебных недель в году</t>
  </si>
  <si>
    <r>
      <t>На период с 01 сентября по 31 декабря</t>
    </r>
    <r>
      <rPr>
        <b/>
        <sz val="12"/>
        <color theme="1"/>
        <rFont val="Calibri"/>
        <family val="2"/>
        <charset val="204"/>
        <scheme val="minor"/>
      </rPr>
      <t xml:space="preserve"> (для неучаствовавших)</t>
    </r>
  </si>
  <si>
    <t>Количество учебных недель на период с 01 сентября по 31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</si>
</sst>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#,##0.00\ &quot;₽&quot;"/>
    <numFmt numFmtId="166" formatCode="#,##0\ &quot;₽&quot;"/>
    <numFmt numFmtId="167" formatCode="0.00_ ;[Red]\-0.00\ "/>
    <numFmt numFmtId="168" formatCode="#,##0.000"/>
    <numFmt numFmtId="169" formatCode="#,##0.0"/>
  </numFmts>
  <fonts count="7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wrapText="1"/>
    </xf>
    <xf numFmtId="3" fontId="0" fillId="0" borderId="0" xfId="0" applyNumberFormat="1" applyFill="1" applyAlignment="1" applyProtection="1">
      <alignment horizontal="center" wrapText="1"/>
      <protection locked="0"/>
    </xf>
    <xf numFmtId="0" fontId="0" fillId="0" borderId="0" xfId="0" applyAlignment="1">
      <alignment horizontal="left" wrapText="1"/>
    </xf>
    <xf numFmtId="2" fontId="3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168" fontId="0" fillId="0" borderId="0" xfId="0" applyNumberFormat="1" applyFill="1" applyAlignment="1">
      <alignment wrapText="1"/>
    </xf>
    <xf numFmtId="3" fontId="0" fillId="2" borderId="0" xfId="0" applyNumberFormat="1" applyFill="1" applyAlignment="1" applyProtection="1">
      <alignment wrapText="1"/>
      <protection locked="0"/>
    </xf>
    <xf numFmtId="168" fontId="0" fillId="2" borderId="0" xfId="0" applyNumberFormat="1" applyFill="1" applyAlignment="1" applyProtection="1">
      <alignment wrapText="1"/>
      <protection locked="0"/>
    </xf>
    <xf numFmtId="4" fontId="0" fillId="2" borderId="0" xfId="0" applyNumberFormat="1" applyFill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167" fontId="3" fillId="0" borderId="0" xfId="0" applyNumberFormat="1" applyFont="1" applyFill="1" applyAlignment="1">
      <alignment horizontal="center" wrapText="1"/>
    </xf>
    <xf numFmtId="10" fontId="3" fillId="0" borderId="0" xfId="1" applyNumberFormat="1" applyFont="1" applyFill="1" applyAlignment="1">
      <alignment horizontal="center" wrapText="1"/>
    </xf>
    <xf numFmtId="0" fontId="5" fillId="3" borderId="0" xfId="0" applyFont="1" applyFill="1" applyAlignment="1">
      <alignment horizontal="left" wrapText="1"/>
    </xf>
    <xf numFmtId="165" fontId="5" fillId="3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5" fillId="0" borderId="0" xfId="0" applyFont="1" applyAlignment="1">
      <alignment horizontal="left" wrapText="1"/>
    </xf>
    <xf numFmtId="165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4" borderId="0" xfId="0" applyFont="1" applyFill="1" applyAlignment="1">
      <alignment wrapText="1"/>
    </xf>
    <xf numFmtId="166" fontId="5" fillId="4" borderId="0" xfId="0" applyNumberFormat="1" applyFont="1" applyFill="1" applyAlignment="1">
      <alignment wrapText="1"/>
    </xf>
    <xf numFmtId="3" fontId="5" fillId="2" borderId="0" xfId="0" applyNumberFormat="1" applyFont="1" applyFill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1" fontId="3" fillId="2" borderId="0" xfId="2" applyNumberFormat="1" applyFont="1" applyFill="1" applyAlignment="1" applyProtection="1">
      <alignment horizontal="center" wrapText="1"/>
      <protection locked="0"/>
    </xf>
    <xf numFmtId="166" fontId="5" fillId="5" borderId="0" xfId="0" applyNumberFormat="1" applyFont="1" applyFill="1" applyAlignment="1">
      <alignment wrapText="1"/>
    </xf>
    <xf numFmtId="0" fontId="0" fillId="5" borderId="0" xfId="0" applyFill="1" applyAlignment="1">
      <alignment horizontal="left" wrapText="1"/>
    </xf>
    <xf numFmtId="168" fontId="0" fillId="3" borderId="0" xfId="0" applyNumberFormat="1" applyFill="1" applyAlignment="1" applyProtection="1">
      <alignment horizont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 applyProtection="1">
      <alignment horizontal="center" wrapText="1"/>
      <protection locked="0"/>
    </xf>
    <xf numFmtId="169" fontId="0" fillId="2" borderId="0" xfId="0" applyNumberFormat="1" applyFill="1" applyAlignment="1" applyProtection="1">
      <alignment wrapText="1"/>
      <protection locked="0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zoomScaleNormal="100" workbookViewId="0">
      <selection activeCell="E7" sqref="E7"/>
    </sheetView>
  </sheetViews>
  <sheetFormatPr defaultColWidth="10.875" defaultRowHeight="15.75" x14ac:dyDescent="0.25"/>
  <cols>
    <col min="1" max="1" width="33.875" style="1" customWidth="1"/>
    <col min="2" max="2" width="17.625" style="1" customWidth="1"/>
    <col min="3" max="3" width="3.875" style="1" customWidth="1"/>
    <col min="4" max="4" width="32.5" style="1" customWidth="1"/>
    <col min="5" max="7" width="14.625" style="6" customWidth="1"/>
    <col min="8" max="8" width="4" style="6" customWidth="1"/>
    <col min="9" max="9" width="29.25" style="1" customWidth="1"/>
    <col min="10" max="10" width="10.875" style="1"/>
    <col min="11" max="11" width="7.875" style="1" bestFit="1" customWidth="1"/>
    <col min="12" max="12" width="10.875" style="1"/>
    <col min="13" max="13" width="7.875" style="1" bestFit="1" customWidth="1"/>
    <col min="14" max="16384" width="10.875" style="1"/>
  </cols>
  <sheetData>
    <row r="1" spans="1:9" s="6" customFormat="1" ht="35.1" customHeight="1" x14ac:dyDescent="0.25">
      <c r="A1" s="33" t="s">
        <v>0</v>
      </c>
      <c r="B1" s="33"/>
      <c r="C1" s="34"/>
      <c r="D1" s="34"/>
      <c r="E1" s="24" t="s">
        <v>17</v>
      </c>
      <c r="F1" s="24" t="s">
        <v>18</v>
      </c>
      <c r="G1" s="24" t="s">
        <v>19</v>
      </c>
      <c r="H1" s="5"/>
    </row>
    <row r="2" spans="1:9" ht="31.5" x14ac:dyDescent="0.25">
      <c r="A2" s="9" t="s">
        <v>2</v>
      </c>
      <c r="B2" s="13">
        <v>50</v>
      </c>
      <c r="C2" s="7"/>
      <c r="D2" s="17" t="s">
        <v>20</v>
      </c>
      <c r="E2" s="35">
        <v>31959.1</v>
      </c>
      <c r="F2" s="35">
        <v>35155</v>
      </c>
      <c r="G2" s="35">
        <v>38670.5</v>
      </c>
      <c r="H2" s="11"/>
    </row>
    <row r="3" spans="1:9" x14ac:dyDescent="0.25">
      <c r="A3" s="9" t="s">
        <v>21</v>
      </c>
      <c r="B3" s="13">
        <v>15</v>
      </c>
      <c r="C3" s="8"/>
      <c r="D3" s="18" t="s">
        <v>1</v>
      </c>
      <c r="E3" s="32">
        <v>0.30199999999999999</v>
      </c>
      <c r="F3" s="32"/>
      <c r="G3" s="32"/>
      <c r="H3" s="12"/>
    </row>
    <row r="4" spans="1:9" s="6" customFormat="1" ht="31.5" x14ac:dyDescent="0.25">
      <c r="A4" s="9" t="s">
        <v>3</v>
      </c>
      <c r="B4" s="13">
        <v>144</v>
      </c>
      <c r="C4" s="8"/>
      <c r="D4" s="6" t="s">
        <v>27</v>
      </c>
      <c r="E4" s="14">
        <v>0.04</v>
      </c>
      <c r="F4" s="14">
        <v>0.03</v>
      </c>
      <c r="G4" s="14">
        <v>0.02</v>
      </c>
      <c r="H4" s="12"/>
    </row>
    <row r="5" spans="1:9" s="6" customFormat="1" x14ac:dyDescent="0.25">
      <c r="A5" s="9" t="s">
        <v>4</v>
      </c>
      <c r="B5" s="15">
        <v>0.12</v>
      </c>
      <c r="C5" s="3"/>
      <c r="H5" s="10"/>
    </row>
    <row r="6" spans="1:9" s="6" customFormat="1" ht="31.5" x14ac:dyDescent="0.25">
      <c r="A6" s="9" t="s">
        <v>14</v>
      </c>
      <c r="B6" s="13">
        <v>200</v>
      </c>
      <c r="C6" s="3"/>
      <c r="D6" s="19" t="s">
        <v>6</v>
      </c>
      <c r="E6" s="20">
        <f>SUM(E7:E11)</f>
        <v>79.355463790415726</v>
      </c>
      <c r="F6" s="20">
        <f>SUM(F7:F11)</f>
        <v>87.1732411649282</v>
      </c>
      <c r="G6" s="20">
        <f>SUM(G7:G11)</f>
        <v>95.751962948226748</v>
      </c>
      <c r="H6" s="10"/>
    </row>
    <row r="7" spans="1:9" s="6" customFormat="1" ht="31.5" x14ac:dyDescent="0.25">
      <c r="A7" s="9" t="s">
        <v>15</v>
      </c>
      <c r="B7" s="13">
        <v>1000</v>
      </c>
      <c r="C7" s="3"/>
      <c r="D7" s="9" t="s">
        <v>7</v>
      </c>
      <c r="E7" s="21">
        <f>$E$2*12*(1+$E$3)/$B$2/$B$4</f>
        <v>69.351247000000001</v>
      </c>
      <c r="F7" s="21">
        <f>$F$2*12*(1+$E$3)/$B$2/$B$4</f>
        <v>76.286349999999999</v>
      </c>
      <c r="G7" s="21">
        <f>$G$2*12*(1+$E$3)/$B$2/$B$4</f>
        <v>83.914985000000001</v>
      </c>
      <c r="H7" s="10"/>
    </row>
    <row r="8" spans="1:9" s="6" customFormat="1" ht="31.5" x14ac:dyDescent="0.25">
      <c r="A8" s="9" t="s">
        <v>5</v>
      </c>
      <c r="B8" s="15">
        <v>1</v>
      </c>
      <c r="D8" s="9" t="s">
        <v>8</v>
      </c>
      <c r="E8" s="21">
        <f>E7*$B$5</f>
        <v>8.3221496399999992</v>
      </c>
      <c r="F8" s="21">
        <f>F7*$B$5</f>
        <v>9.154361999999999</v>
      </c>
      <c r="G8" s="21">
        <f>G7*$B$5</f>
        <v>10.069798199999999</v>
      </c>
      <c r="H8" s="4"/>
    </row>
    <row r="9" spans="1:9" s="6" customFormat="1" ht="47.25" x14ac:dyDescent="0.25">
      <c r="A9" s="9" t="s">
        <v>16</v>
      </c>
      <c r="B9" s="13">
        <v>23000</v>
      </c>
      <c r="D9" s="9" t="s">
        <v>13</v>
      </c>
      <c r="E9" s="21">
        <f>($B$6*14)/3/$B$2/$B$4*(1+E4)+$B$7/$B$2/$B$4*(1+E4)</f>
        <v>0.27925925925925932</v>
      </c>
      <c r="F9" s="21">
        <f t="shared" ref="F9:G11" si="0">E9*(1+F$4)</f>
        <v>0.28763703703703708</v>
      </c>
      <c r="G9" s="21">
        <f t="shared" si="0"/>
        <v>0.2933897777777778</v>
      </c>
      <c r="H9" s="4"/>
    </row>
    <row r="10" spans="1:9" s="6" customFormat="1" ht="31.5" x14ac:dyDescent="0.25">
      <c r="A10" s="6" t="s">
        <v>12</v>
      </c>
      <c r="B10" s="13">
        <v>700</v>
      </c>
      <c r="D10" s="9" t="s">
        <v>9</v>
      </c>
      <c r="E10" s="21">
        <f>$B$9/7/$B$3/$B$10*(1+E4)+$B$11*0.5/5/$B$10*(1+E4)</f>
        <v>0.36280789115646261</v>
      </c>
      <c r="F10" s="21">
        <f t="shared" si="0"/>
        <v>0.37369212789115652</v>
      </c>
      <c r="G10" s="21">
        <f t="shared" si="0"/>
        <v>0.38116597044897965</v>
      </c>
      <c r="H10" s="4"/>
    </row>
    <row r="11" spans="1:9" s="6" customFormat="1" x14ac:dyDescent="0.25">
      <c r="A11" s="6" t="s">
        <v>11</v>
      </c>
      <c r="B11" s="15">
        <v>251.5</v>
      </c>
      <c r="D11" s="9" t="s">
        <v>10</v>
      </c>
      <c r="E11" s="21">
        <f>$B$8*(1+E4)</f>
        <v>1.04</v>
      </c>
      <c r="F11" s="21">
        <f t="shared" si="0"/>
        <v>1.0712000000000002</v>
      </c>
      <c r="G11" s="21">
        <f t="shared" si="0"/>
        <v>1.0926240000000003</v>
      </c>
      <c r="H11" s="4"/>
    </row>
    <row r="12" spans="1:9" s="6" customFormat="1" ht="31.5" x14ac:dyDescent="0.25">
      <c r="D12" s="19" t="s">
        <v>22</v>
      </c>
      <c r="E12" s="27">
        <v>144</v>
      </c>
      <c r="F12" s="27">
        <v>144</v>
      </c>
      <c r="G12" s="27">
        <v>144</v>
      </c>
      <c r="H12" s="4"/>
    </row>
    <row r="13" spans="1:9" s="6" customFormat="1" ht="47.25" customHeight="1" x14ac:dyDescent="0.25">
      <c r="A13" s="6" t="s">
        <v>24</v>
      </c>
      <c r="B13" s="13">
        <v>2921</v>
      </c>
      <c r="D13" s="22" t="s">
        <v>23</v>
      </c>
      <c r="E13" s="23">
        <f>ROUND(E12*E6,-2)</f>
        <v>11400</v>
      </c>
      <c r="F13" s="23">
        <f t="shared" ref="F13:G13" si="1">ROUND(F12*F6,-2)</f>
        <v>12600</v>
      </c>
      <c r="G13" s="23">
        <f t="shared" si="1"/>
        <v>13800</v>
      </c>
      <c r="H13" s="4"/>
    </row>
    <row r="14" spans="1:9" s="6" customFormat="1" x14ac:dyDescent="0.25">
      <c r="D14" s="9" t="s">
        <v>25</v>
      </c>
      <c r="E14" s="13">
        <v>27.38</v>
      </c>
      <c r="F14" s="13">
        <v>25</v>
      </c>
      <c r="G14" s="13">
        <v>25</v>
      </c>
      <c r="H14" s="4"/>
    </row>
    <row r="15" spans="1:9" s="6" customFormat="1" ht="31.5" x14ac:dyDescent="0.25">
      <c r="A15" s="28" t="s">
        <v>29</v>
      </c>
      <c r="B15" s="29">
        <v>36</v>
      </c>
      <c r="D15" s="9" t="s">
        <v>26</v>
      </c>
      <c r="E15" s="4">
        <f>ROUNDUP($B$13*E14/100,0)</f>
        <v>800</v>
      </c>
      <c r="F15" s="4">
        <f t="shared" ref="F15:G15" si="2">ROUNDUP($B$13*F14/100,0)</f>
        <v>731</v>
      </c>
      <c r="G15" s="4">
        <f t="shared" si="2"/>
        <v>731</v>
      </c>
      <c r="H15" s="4"/>
      <c r="I15" s="9"/>
    </row>
    <row r="16" spans="1:9" s="6" customFormat="1" ht="31.5" x14ac:dyDescent="0.25">
      <c r="A16" s="28" t="s">
        <v>31</v>
      </c>
      <c r="B16" s="29">
        <v>16</v>
      </c>
      <c r="D16" s="25" t="s">
        <v>28</v>
      </c>
      <c r="E16" s="26">
        <f>E13*E15/1000</f>
        <v>9120</v>
      </c>
      <c r="F16" s="26">
        <f t="shared" ref="F16:G16" si="3">F13*F15/1000</f>
        <v>9210.6</v>
      </c>
      <c r="G16" s="26">
        <f t="shared" si="3"/>
        <v>10087.799999999999</v>
      </c>
      <c r="H16" s="4"/>
      <c r="I16" s="9"/>
    </row>
    <row r="17" spans="1:9" s="6" customFormat="1" ht="31.5" x14ac:dyDescent="0.25">
      <c r="A17" s="1"/>
      <c r="B17" s="1"/>
      <c r="D17" s="31" t="s">
        <v>30</v>
      </c>
      <c r="E17" s="30">
        <f>E16/B15*B16</f>
        <v>4053.3333333333335</v>
      </c>
      <c r="F17" s="4"/>
      <c r="G17" s="4"/>
      <c r="H17" s="4"/>
      <c r="I17" s="9"/>
    </row>
    <row r="18" spans="1:9" s="6" customFormat="1" x14ac:dyDescent="0.25">
      <c r="A18" s="1"/>
      <c r="B18" s="1"/>
      <c r="D18" s="2"/>
      <c r="I18" s="9"/>
    </row>
    <row r="19" spans="1:9" s="6" customFormat="1" x14ac:dyDescent="0.25">
      <c r="A19" s="1"/>
      <c r="B19" s="1"/>
      <c r="D19" s="2"/>
      <c r="I19" s="9"/>
    </row>
    <row r="20" spans="1:9" x14ac:dyDescent="0.25">
      <c r="D20" s="2"/>
      <c r="I20" s="16"/>
    </row>
    <row r="21" spans="1:9" x14ac:dyDescent="0.25">
      <c r="D21" s="2"/>
      <c r="I21" s="6"/>
    </row>
    <row r="22" spans="1:9" x14ac:dyDescent="0.25">
      <c r="D22" s="2"/>
      <c r="I22" s="6"/>
    </row>
    <row r="23" spans="1:9" x14ac:dyDescent="0.25">
      <c r="I23" s="6"/>
    </row>
  </sheetData>
  <mergeCells count="3">
    <mergeCell ref="E3:G3"/>
    <mergeCell ref="A1:B1"/>
    <mergeCell ref="C1:D1"/>
  </mergeCells>
  <phoneticPr fontId="4" type="noConversion"/>
  <pageMargins left="0.7" right="0.7" top="0.75" bottom="0.75" header="0.3" footer="0.3"/>
  <pageSetup paperSize="9" scale="9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3A772D8-3345-A74F-893B-28520F10A3C5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D2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потребности средств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ddt</cp:lastModifiedBy>
  <cp:lastPrinted>2019-11-11T08:07:47Z</cp:lastPrinted>
  <dcterms:created xsi:type="dcterms:W3CDTF">2019-03-03T02:50:35Z</dcterms:created>
  <dcterms:modified xsi:type="dcterms:W3CDTF">2019-12-04T08:56:23Z</dcterms:modified>
  <cp:category/>
</cp:coreProperties>
</file>