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11760"/>
  </bookViews>
  <sheets>
    <sheet name="Расчет нормативных затрат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J9"/>
  <c r="K8"/>
  <c r="K9"/>
  <c r="L8"/>
  <c r="L9"/>
  <c r="M8"/>
  <c r="M9"/>
  <c r="N8"/>
  <c r="N9"/>
  <c r="O8"/>
  <c r="O9"/>
  <c r="P8"/>
  <c r="P9"/>
  <c r="Q8"/>
  <c r="Q9"/>
  <c r="R8"/>
  <c r="R9"/>
  <c r="I8"/>
  <c r="I9"/>
  <c r="R10"/>
  <c r="R16"/>
  <c r="Q10"/>
  <c r="Q16"/>
  <c r="P10"/>
  <c r="P16"/>
  <c r="O10"/>
  <c r="O16"/>
  <c r="N10"/>
  <c r="N16"/>
  <c r="M10"/>
  <c r="M16"/>
  <c r="L10"/>
  <c r="L16"/>
  <c r="K10"/>
  <c r="K16"/>
  <c r="J10"/>
  <c r="J16"/>
  <c r="I10"/>
  <c r="I16"/>
  <c r="J11"/>
  <c r="K11"/>
  <c r="L11"/>
  <c r="M11"/>
  <c r="N11"/>
  <c r="O11"/>
  <c r="P11"/>
  <c r="Q11"/>
  <c r="R11"/>
  <c r="I11"/>
  <c r="J12"/>
  <c r="J7"/>
  <c r="J20"/>
  <c r="K12"/>
  <c r="K7"/>
  <c r="K20"/>
  <c r="L12"/>
  <c r="L7"/>
  <c r="L20"/>
  <c r="M12"/>
  <c r="M7"/>
  <c r="M20"/>
  <c r="N12"/>
  <c r="N7"/>
  <c r="N20"/>
  <c r="O12"/>
  <c r="O7"/>
  <c r="O20"/>
  <c r="P12"/>
  <c r="P7"/>
  <c r="P20"/>
  <c r="Q12"/>
  <c r="Q7"/>
  <c r="Q20"/>
  <c r="R12"/>
  <c r="R7"/>
  <c r="R20"/>
  <c r="J21"/>
  <c r="K21"/>
  <c r="L21"/>
  <c r="M21"/>
  <c r="N21"/>
  <c r="O21"/>
  <c r="P21"/>
  <c r="Q21"/>
  <c r="R21"/>
  <c r="J22"/>
  <c r="K22"/>
  <c r="L22"/>
  <c r="M22"/>
  <c r="N22"/>
  <c r="O22"/>
  <c r="P22"/>
  <c r="Q22"/>
  <c r="R22"/>
  <c r="I12"/>
  <c r="I7"/>
  <c r="I21"/>
  <c r="I22"/>
  <c r="I20"/>
  <c r="I15"/>
  <c r="J15"/>
  <c r="K15"/>
  <c r="L15"/>
  <c r="M15"/>
  <c r="N15"/>
  <c r="O15"/>
  <c r="P15"/>
  <c r="Q15"/>
  <c r="R15"/>
  <c r="I17"/>
  <c r="J17"/>
  <c r="K17"/>
  <c r="L17"/>
  <c r="M17"/>
  <c r="N17"/>
  <c r="O17"/>
  <c r="P17"/>
  <c r="Q17"/>
  <c r="R17"/>
  <c r="I18"/>
  <c r="J18"/>
  <c r="K18"/>
  <c r="L18"/>
  <c r="M18"/>
  <c r="N18"/>
  <c r="O18"/>
  <c r="P18"/>
  <c r="Q18"/>
  <c r="R18"/>
  <c r="J14"/>
  <c r="K14"/>
  <c r="L14"/>
  <c r="M14"/>
  <c r="N14"/>
  <c r="O14"/>
  <c r="P14"/>
  <c r="Q14"/>
  <c r="R14"/>
  <c r="I14"/>
  <c r="J13"/>
  <c r="K13"/>
  <c r="L13"/>
  <c r="M13"/>
  <c r="N13"/>
  <c r="O13"/>
  <c r="P13"/>
  <c r="Q13"/>
  <c r="R13"/>
  <c r="I13"/>
</calcChain>
</file>

<file path=xl/sharedStrings.xml><?xml version="1.0" encoding="utf-8"?>
<sst xmlns="http://schemas.openxmlformats.org/spreadsheetml/2006/main" count="66" uniqueCount="52">
  <si>
    <t>Наименование муниципалитета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</si>
  <si>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</si>
  <si>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</si>
  <si>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</si>
  <si>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</si>
  <si>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</si>
  <si>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Социально-педагогическая</t>
  </si>
  <si>
    <t>Параметры, определяемые муниципалитетом</t>
  </si>
  <si>
    <t>Параметры, определяемые внешними условиями</t>
  </si>
  <si>
    <t>Средняя зарплата по региону</t>
  </si>
  <si>
    <t>Ставка страховых взносов</t>
  </si>
  <si>
    <t>Среднее число учащихся на педагога</t>
  </si>
  <si>
    <t>Средняя норма часов в год на одного ребенка</t>
  </si>
  <si>
    <t>Стоимость комплекта средств обучения, по направленностям</t>
  </si>
  <si>
    <t>Коэффициент доли работников АУП</t>
  </si>
  <si>
    <t>Затраты на содержание имущества, на час реализации программы</t>
  </si>
  <si>
    <t>Сценарный расчет нормативных затрат на общеразвивающие программы</t>
  </si>
  <si>
    <t>Программа 1</t>
  </si>
  <si>
    <t>Программа 2</t>
  </si>
  <si>
    <t>Программа 3</t>
  </si>
  <si>
    <t>Программа 4</t>
  </si>
  <si>
    <t>Программа 5</t>
  </si>
  <si>
    <t>Программа 6</t>
  </si>
  <si>
    <t>Программа 7</t>
  </si>
  <si>
    <t>Программа 8</t>
  </si>
  <si>
    <t>Программа 9</t>
  </si>
  <si>
    <t>Программа 10</t>
  </si>
  <si>
    <t>Направленность</t>
  </si>
  <si>
    <t>Часов реализации в год</t>
  </si>
  <si>
    <t>Минимальное число детей в группе</t>
  </si>
  <si>
    <t>Максимальное число детей в группе</t>
  </si>
  <si>
    <t>Нормативные затраты на час, всего</t>
  </si>
  <si>
    <t>Затраты на оплату труда педагогических работников</t>
  </si>
  <si>
    <t>Затраты на оплату труда АУП</t>
  </si>
  <si>
    <t>Затраты на приобретение средств обучения и учебной литературы</t>
  </si>
  <si>
    <t>Затраты на содержание имущества</t>
  </si>
  <si>
    <t>Нормативная стоимость программы, всего</t>
  </si>
  <si>
    <t>Стоимость учебного пособия</t>
  </si>
  <si>
    <t>Норматив использования средств обучения в часах в год</t>
  </si>
  <si>
    <t>оплата труда педагогических работников</t>
  </si>
  <si>
    <t>оплата труда АУП</t>
  </si>
  <si>
    <t>приобретение средств обучения и учебной литературы</t>
  </si>
  <si>
    <t>содержание имущества</t>
  </si>
  <si>
    <t>Отраслевые коэффициенты</t>
  </si>
  <si>
    <t>Адаптированная программа для детей с ОВЗ</t>
  </si>
  <si>
    <t>Программа в дистанционной форме</t>
  </si>
  <si>
    <t>Программа в очно-заочной форме</t>
  </si>
  <si>
    <t>Нормативные затраты с учетом отраслевого коэффициента</t>
  </si>
  <si>
    <t>Затраты на повышение квал-ии и медосмотры</t>
  </si>
  <si>
    <t>Сумма затрат на повышение квалификации, в день</t>
  </si>
  <si>
    <t>Стоимость медосмотра</t>
  </si>
  <si>
    <t>МР Кораблинский</t>
  </si>
</sst>
</file>

<file path=xl/styles.xml><?xml version="1.0" encoding="utf-8"?>
<styleSheet xmlns="http://schemas.openxmlformats.org/spreadsheetml/2006/main">
  <numFmts count="5">
    <numFmt numFmtId="164" formatCode="#,##0.00\ &quot;₽&quot;"/>
    <numFmt numFmtId="165" formatCode="#,##0\ &quot;₽&quot;"/>
    <numFmt numFmtId="166" formatCode="0.00_ ;[Red]\-0.00\ "/>
    <numFmt numFmtId="167" formatCode="#,##0.000"/>
    <numFmt numFmtId="168" formatCode="0.0"/>
  </numFmts>
  <fonts count="5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0" fillId="0" borderId="0" xfId="0" applyNumberFormat="1" applyFill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0" applyNumberFormat="1" applyFont="1" applyFill="1" applyAlignment="1">
      <alignment horizontal="left" wrapText="1"/>
    </xf>
    <xf numFmtId="10" fontId="3" fillId="0" borderId="0" xfId="1" applyNumberFormat="1" applyFont="1" applyFill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167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0" fillId="3" borderId="0" xfId="0" applyFill="1" applyAlignment="1">
      <alignment horizontal="left" wrapText="1"/>
    </xf>
    <xf numFmtId="164" fontId="0" fillId="3" borderId="0" xfId="0" applyNumberFormat="1" applyFill="1" applyAlignment="1">
      <alignment wrapText="1"/>
    </xf>
    <xf numFmtId="166" fontId="3" fillId="2" borderId="0" xfId="0" applyNumberFormat="1" applyFont="1" applyFill="1" applyAlignment="1" applyProtection="1">
      <alignment horizontal="center" wrapText="1"/>
      <protection locked="0"/>
    </xf>
    <xf numFmtId="1" fontId="0" fillId="2" borderId="0" xfId="0" applyNumberFormat="1" applyFill="1" applyAlignment="1" applyProtection="1">
      <alignment horizontal="center" wrapText="1"/>
      <protection locked="0"/>
    </xf>
    <xf numFmtId="3" fontId="0" fillId="2" borderId="0" xfId="0" applyNumberFormat="1" applyFill="1" applyAlignment="1" applyProtection="1">
      <alignment wrapText="1"/>
      <protection locked="0"/>
    </xf>
    <xf numFmtId="167" fontId="0" fillId="2" borderId="0" xfId="0" applyNumberFormat="1" applyFill="1" applyAlignment="1" applyProtection="1">
      <alignment wrapText="1"/>
      <protection locked="0"/>
    </xf>
    <xf numFmtId="4" fontId="0" fillId="2" borderId="0" xfId="0" applyNumberFormat="1" applyFill="1" applyAlignment="1" applyProtection="1">
      <alignment wrapText="1"/>
      <protection locked="0"/>
    </xf>
    <xf numFmtId="168" fontId="0" fillId="2" borderId="0" xfId="0" applyNumberFormat="1" applyFill="1" applyAlignment="1" applyProtection="1">
      <alignment horizontal="center" wrapText="1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16</xdr:row>
      <xdr:rowOff>228600</xdr:rowOff>
    </xdr:from>
    <xdr:to>
      <xdr:col>1</xdr:col>
      <xdr:colOff>533400</xdr:colOff>
      <xdr:row>16</xdr:row>
      <xdr:rowOff>457200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F126090-46E1-AA46-8212-90D6BF70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54200" y="8496300"/>
          <a:ext cx="2921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15</xdr:row>
      <xdr:rowOff>203200</xdr:rowOff>
    </xdr:from>
    <xdr:to>
      <xdr:col>1</xdr:col>
      <xdr:colOff>571500</xdr:colOff>
      <xdr:row>15</xdr:row>
      <xdr:rowOff>431800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E1B9A8AD-DCBE-EC47-A101-4DAED154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28800" y="78232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254000</xdr:colOff>
      <xdr:row>8</xdr:row>
      <xdr:rowOff>215900</xdr:rowOff>
    </xdr:from>
    <xdr:to>
      <xdr:col>1</xdr:col>
      <xdr:colOff>571500</xdr:colOff>
      <xdr:row>8</xdr:row>
      <xdr:rowOff>419100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50053EF5-99C6-2843-98CB-557486CC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66900" y="3302000"/>
          <a:ext cx="3175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4</xdr:row>
      <xdr:rowOff>114300</xdr:rowOff>
    </xdr:from>
    <xdr:to>
      <xdr:col>1</xdr:col>
      <xdr:colOff>609600</xdr:colOff>
      <xdr:row>4</xdr:row>
      <xdr:rowOff>317500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F581C68A-DFF6-4145-B4A3-A01A25E7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1500" y="2070100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2</xdr:row>
      <xdr:rowOff>215900</xdr:rowOff>
    </xdr:from>
    <xdr:to>
      <xdr:col>1</xdr:col>
      <xdr:colOff>622300</xdr:colOff>
      <xdr:row>2</xdr:row>
      <xdr:rowOff>444500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E1D6E37-5F4A-C040-97F0-C5C5C195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16100" y="1092200"/>
          <a:ext cx="4191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279400</xdr:colOff>
      <xdr:row>3</xdr:row>
      <xdr:rowOff>127000</xdr:rowOff>
    </xdr:from>
    <xdr:to>
      <xdr:col>1</xdr:col>
      <xdr:colOff>546100</xdr:colOff>
      <xdr:row>3</xdr:row>
      <xdr:rowOff>330200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1E5F3765-79EB-3942-BC5C-B7E19B1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92300" y="1651000"/>
          <a:ext cx="2667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7</xdr:row>
      <xdr:rowOff>241300</xdr:rowOff>
    </xdr:from>
    <xdr:to>
      <xdr:col>1</xdr:col>
      <xdr:colOff>571500</xdr:colOff>
      <xdr:row>7</xdr:row>
      <xdr:rowOff>469900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E30EFD78-6334-D34A-92BB-A64C11C5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28800" y="26289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5</xdr:row>
      <xdr:rowOff>215900</xdr:rowOff>
    </xdr:from>
    <xdr:to>
      <xdr:col>1</xdr:col>
      <xdr:colOff>596900</xdr:colOff>
      <xdr:row>5</xdr:row>
      <xdr:rowOff>431800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08D5328D-21F5-4246-99AB-EE414665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16100" y="2603500"/>
          <a:ext cx="3937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6</xdr:row>
      <xdr:rowOff>139700</xdr:rowOff>
    </xdr:from>
    <xdr:to>
      <xdr:col>1</xdr:col>
      <xdr:colOff>584200</xdr:colOff>
      <xdr:row>6</xdr:row>
      <xdr:rowOff>393700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5D5E62B7-3A4F-9840-8088-94E6052D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16100" y="3225800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0" zoomScaleNormal="70" workbookViewId="0">
      <selection activeCell="K10" sqref="K10"/>
    </sheetView>
  </sheetViews>
  <sheetFormatPr defaultColWidth="10.875" defaultRowHeight="15.75"/>
  <cols>
    <col min="1" max="1" width="21.125" style="1" customWidth="1"/>
    <col min="2" max="2" width="11.625" style="8" customWidth="1"/>
    <col min="3" max="3" width="17.625" style="1" customWidth="1"/>
    <col min="4" max="4" width="3.5" style="1" customWidth="1"/>
    <col min="5" max="5" width="20.125" style="1" customWidth="1"/>
    <col min="6" max="6" width="14.625" style="1" bestFit="1" customWidth="1"/>
    <col min="7" max="7" width="3.375" style="8" customWidth="1"/>
    <col min="8" max="8" width="21" style="1" customWidth="1"/>
    <col min="9" max="9" width="12.375" style="1" bestFit="1" customWidth="1"/>
    <col min="10" max="10" width="13.125" style="1" customWidth="1"/>
    <col min="11" max="11" width="13.625" style="1" bestFit="1" customWidth="1"/>
    <col min="12" max="12" width="13.625" style="1" customWidth="1"/>
    <col min="13" max="13" width="14.5" style="1" bestFit="1" customWidth="1"/>
    <col min="14" max="14" width="15.125" style="1" customWidth="1"/>
    <col min="15" max="15" width="15" style="1" customWidth="1"/>
    <col min="16" max="16" width="14" style="1" customWidth="1"/>
    <col min="17" max="17" width="14.5" style="1" bestFit="1" customWidth="1"/>
    <col min="18" max="18" width="13.375" style="1" bestFit="1" customWidth="1"/>
    <col min="19" max="19" width="10.875" style="1"/>
    <col min="20" max="20" width="7.875" style="1" bestFit="1" customWidth="1"/>
    <col min="21" max="21" width="10.875" style="1"/>
    <col min="22" max="22" width="7.875" style="1" bestFit="1" customWidth="1"/>
    <col min="23" max="16384" width="10.875" style="1"/>
  </cols>
  <sheetData>
    <row r="1" spans="1:18" s="8" customFormat="1" ht="35.1" customHeight="1">
      <c r="A1" s="34" t="s">
        <v>7</v>
      </c>
      <c r="B1" s="34"/>
      <c r="C1" s="34"/>
      <c r="E1" s="34" t="s">
        <v>8</v>
      </c>
      <c r="F1" s="34"/>
      <c r="G1" s="7"/>
      <c r="I1" s="34" t="s">
        <v>16</v>
      </c>
      <c r="J1" s="34"/>
      <c r="K1" s="34"/>
      <c r="L1" s="34"/>
      <c r="M1" s="34"/>
      <c r="N1" s="34"/>
      <c r="O1" s="34"/>
      <c r="P1" s="34"/>
      <c r="Q1" s="34"/>
      <c r="R1" s="34"/>
    </row>
    <row r="2" spans="1:18" ht="31.5">
      <c r="A2" s="13" t="s">
        <v>0</v>
      </c>
      <c r="B2" s="13"/>
      <c r="C2" s="6" t="s">
        <v>51</v>
      </c>
      <c r="D2" s="10"/>
      <c r="E2" s="15" t="s">
        <v>9</v>
      </c>
      <c r="F2" s="29">
        <v>32300</v>
      </c>
      <c r="G2" s="20"/>
      <c r="H2" s="9"/>
      <c r="I2" s="27" t="s">
        <v>17</v>
      </c>
      <c r="J2" s="27" t="s">
        <v>18</v>
      </c>
      <c r="K2" s="27" t="s">
        <v>19</v>
      </c>
      <c r="L2" s="27" t="s">
        <v>20</v>
      </c>
      <c r="M2" s="27" t="s">
        <v>21</v>
      </c>
      <c r="N2" s="27" t="s">
        <v>22</v>
      </c>
      <c r="O2" s="27" t="s">
        <v>23</v>
      </c>
      <c r="P2" s="27" t="s">
        <v>24</v>
      </c>
      <c r="Q2" s="27" t="s">
        <v>25</v>
      </c>
      <c r="R2" s="27" t="s">
        <v>26</v>
      </c>
    </row>
    <row r="3" spans="1:18" ht="47.25">
      <c r="A3" s="14" t="s">
        <v>11</v>
      </c>
      <c r="B3"/>
      <c r="C3" s="29">
        <v>55</v>
      </c>
      <c r="D3" s="11"/>
      <c r="E3" s="16" t="s">
        <v>10</v>
      </c>
      <c r="F3" s="30">
        <v>0.30199999999999999</v>
      </c>
      <c r="G3" s="21"/>
      <c r="H3" s="22" t="s">
        <v>27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2</v>
      </c>
      <c r="P3" s="6" t="s">
        <v>1</v>
      </c>
      <c r="Q3" s="6" t="s">
        <v>4</v>
      </c>
      <c r="R3" s="6" t="s">
        <v>3</v>
      </c>
    </row>
    <row r="4" spans="1:18" s="8" customFormat="1" ht="47.25">
      <c r="A4" s="14" t="s">
        <v>12</v>
      </c>
      <c r="B4"/>
      <c r="C4" s="29">
        <v>144</v>
      </c>
      <c r="D4" s="3"/>
      <c r="E4" s="17"/>
      <c r="F4" s="12"/>
      <c r="G4" s="18"/>
      <c r="H4" s="23" t="s">
        <v>28</v>
      </c>
      <c r="I4" s="28">
        <v>108</v>
      </c>
      <c r="J4" s="28">
        <v>108</v>
      </c>
      <c r="K4" s="28">
        <v>144</v>
      </c>
      <c r="L4" s="28">
        <v>144</v>
      </c>
      <c r="M4" s="28">
        <v>144</v>
      </c>
      <c r="N4" s="28">
        <v>144</v>
      </c>
      <c r="O4" s="28">
        <v>72</v>
      </c>
      <c r="P4" s="28">
        <v>0</v>
      </c>
      <c r="Q4" s="28">
        <v>0</v>
      </c>
      <c r="R4" s="28">
        <v>72</v>
      </c>
    </row>
    <row r="5" spans="1:18" s="8" customFormat="1" ht="31.5">
      <c r="A5" s="14" t="s">
        <v>14</v>
      </c>
      <c r="B5"/>
      <c r="C5" s="31">
        <v>0.12</v>
      </c>
      <c r="D5" s="3"/>
      <c r="E5" s="17"/>
      <c r="F5" s="12"/>
      <c r="G5" s="18"/>
      <c r="H5" s="23" t="s">
        <v>29</v>
      </c>
      <c r="I5" s="28">
        <v>5</v>
      </c>
      <c r="J5" s="28">
        <v>5</v>
      </c>
      <c r="K5" s="28">
        <v>5</v>
      </c>
      <c r="L5" s="28">
        <v>5</v>
      </c>
      <c r="M5" s="28">
        <v>5</v>
      </c>
      <c r="N5" s="28">
        <v>5</v>
      </c>
      <c r="O5" s="28">
        <v>5</v>
      </c>
      <c r="P5" s="28">
        <v>0</v>
      </c>
      <c r="Q5" s="28">
        <v>0</v>
      </c>
      <c r="R5" s="28">
        <v>5</v>
      </c>
    </row>
    <row r="6" spans="1:18" s="8" customFormat="1" ht="54.95" customHeight="1">
      <c r="A6" s="14" t="s">
        <v>49</v>
      </c>
      <c r="B6"/>
      <c r="C6" s="29">
        <v>200</v>
      </c>
      <c r="D6" s="3"/>
      <c r="E6" s="17"/>
      <c r="F6" s="12"/>
      <c r="G6" s="18"/>
      <c r="H6" s="23" t="s">
        <v>30</v>
      </c>
      <c r="I6" s="28">
        <v>12</v>
      </c>
      <c r="J6" s="28">
        <v>12</v>
      </c>
      <c r="K6" s="28">
        <v>12</v>
      </c>
      <c r="L6" s="28">
        <v>12</v>
      </c>
      <c r="M6" s="28">
        <v>12</v>
      </c>
      <c r="N6" s="28">
        <v>12</v>
      </c>
      <c r="O6" s="28">
        <v>12</v>
      </c>
      <c r="P6" s="28">
        <v>0</v>
      </c>
      <c r="Q6" s="28">
        <v>0</v>
      </c>
      <c r="R6" s="28">
        <v>12</v>
      </c>
    </row>
    <row r="7" spans="1:18" s="8" customFormat="1" ht="42" customHeight="1">
      <c r="A7" s="14" t="s">
        <v>50</v>
      </c>
      <c r="B7"/>
      <c r="C7" s="29">
        <v>1000</v>
      </c>
      <c r="E7" s="13"/>
      <c r="F7" s="4"/>
      <c r="G7" s="4"/>
      <c r="H7" s="25" t="s">
        <v>31</v>
      </c>
      <c r="I7" s="26">
        <f t="shared" ref="I7:R7" si="0">SUM(I8:I12)</f>
        <v>73.197639022073474</v>
      </c>
      <c r="J7" s="26">
        <f t="shared" si="0"/>
        <v>73.125610210548871</v>
      </c>
      <c r="K7" s="26">
        <f t="shared" si="0"/>
        <v>72.945538181737348</v>
      </c>
      <c r="L7" s="26">
        <f t="shared" si="0"/>
        <v>73.005562191341184</v>
      </c>
      <c r="M7" s="26">
        <f t="shared" si="0"/>
        <v>73.005562191341184</v>
      </c>
      <c r="N7" s="26">
        <f t="shared" si="0"/>
        <v>72.825490162529661</v>
      </c>
      <c r="O7" s="26">
        <f t="shared" si="0"/>
        <v>73.125610210548871</v>
      </c>
      <c r="P7" s="26" t="e">
        <f t="shared" si="0"/>
        <v>#DIV/0!</v>
      </c>
      <c r="Q7" s="26" t="e">
        <f t="shared" si="0"/>
        <v>#DIV/0!</v>
      </c>
      <c r="R7" s="26">
        <f t="shared" si="0"/>
        <v>72.945538181737348</v>
      </c>
    </row>
    <row r="8" spans="1:18" s="8" customFormat="1" ht="53.1" customHeight="1">
      <c r="A8" s="14" t="s">
        <v>15</v>
      </c>
      <c r="B8"/>
      <c r="C8" s="31">
        <v>1</v>
      </c>
      <c r="E8" s="13"/>
      <c r="F8" s="4"/>
      <c r="G8" s="4"/>
      <c r="H8" s="14" t="s">
        <v>32</v>
      </c>
      <c r="I8" s="24">
        <f>$F$2*12*(1+$F$3)/$C$3/$C$4</f>
        <v>63.719090909090909</v>
      </c>
      <c r="J8" s="24">
        <f t="shared" ref="J8:R8" si="1">$F$2*12*(1+$F$3)/$C$3/$C$4</f>
        <v>63.719090909090909</v>
      </c>
      <c r="K8" s="24">
        <f t="shared" si="1"/>
        <v>63.719090909090909</v>
      </c>
      <c r="L8" s="24">
        <f t="shared" si="1"/>
        <v>63.719090909090909</v>
      </c>
      <c r="M8" s="24">
        <f t="shared" si="1"/>
        <v>63.719090909090909</v>
      </c>
      <c r="N8" s="24">
        <f t="shared" si="1"/>
        <v>63.719090909090909</v>
      </c>
      <c r="O8" s="24">
        <f t="shared" si="1"/>
        <v>63.719090909090909</v>
      </c>
      <c r="P8" s="24">
        <f t="shared" si="1"/>
        <v>63.719090909090909</v>
      </c>
      <c r="Q8" s="24">
        <f t="shared" si="1"/>
        <v>63.719090909090909</v>
      </c>
      <c r="R8" s="24">
        <f t="shared" si="1"/>
        <v>63.719090909090909</v>
      </c>
    </row>
    <row r="9" spans="1:18" s="8" customFormat="1" ht="47.25">
      <c r="A9" s="14" t="s">
        <v>13</v>
      </c>
      <c r="B9"/>
      <c r="C9" s="19"/>
      <c r="E9" s="14"/>
      <c r="F9" s="4"/>
      <c r="G9" s="4"/>
      <c r="H9" s="14" t="s">
        <v>33</v>
      </c>
      <c r="I9" s="24">
        <f>I8*$C$5</f>
        <v>7.6462909090909088</v>
      </c>
      <c r="J9" s="24">
        <f t="shared" ref="J9:R9" si="2">J8*$C$5</f>
        <v>7.6462909090909088</v>
      </c>
      <c r="K9" s="24">
        <f t="shared" si="2"/>
        <v>7.6462909090909088</v>
      </c>
      <c r="L9" s="24">
        <f t="shared" si="2"/>
        <v>7.6462909090909088</v>
      </c>
      <c r="M9" s="24">
        <f t="shared" si="2"/>
        <v>7.6462909090909088</v>
      </c>
      <c r="N9" s="24">
        <f t="shared" si="2"/>
        <v>7.6462909090909088</v>
      </c>
      <c r="O9" s="24">
        <f t="shared" si="2"/>
        <v>7.6462909090909088</v>
      </c>
      <c r="P9" s="24">
        <f t="shared" si="2"/>
        <v>7.6462909090909088</v>
      </c>
      <c r="Q9" s="24">
        <f t="shared" si="2"/>
        <v>7.6462909090909088</v>
      </c>
      <c r="R9" s="24">
        <f t="shared" si="2"/>
        <v>7.6462909090909088</v>
      </c>
    </row>
    <row r="10" spans="1:18" s="8" customFormat="1" ht="47.25">
      <c r="A10" s="33" t="s">
        <v>1</v>
      </c>
      <c r="B10" s="14"/>
      <c r="C10" s="29">
        <v>23000</v>
      </c>
      <c r="E10" s="14"/>
      <c r="F10" s="4"/>
      <c r="G10" s="4"/>
      <c r="H10" s="14" t="s">
        <v>48</v>
      </c>
      <c r="I10" s="24">
        <f>($C$6*14)/3/$C$3/$C$4+$C$7/$C$3/$C$4</f>
        <v>0.24410774410774411</v>
      </c>
      <c r="J10" s="24">
        <f t="shared" ref="J10:R10" si="3">($C$6*14)/3/$C$3/$C$4+$C$7/$C$3/$C$4</f>
        <v>0.24410774410774411</v>
      </c>
      <c r="K10" s="24">
        <f t="shared" si="3"/>
        <v>0.24410774410774411</v>
      </c>
      <c r="L10" s="24">
        <f t="shared" si="3"/>
        <v>0.24410774410774411</v>
      </c>
      <c r="M10" s="24">
        <f t="shared" si="3"/>
        <v>0.24410774410774411</v>
      </c>
      <c r="N10" s="24">
        <f t="shared" si="3"/>
        <v>0.24410774410774411</v>
      </c>
      <c r="O10" s="24">
        <f t="shared" si="3"/>
        <v>0.24410774410774411</v>
      </c>
      <c r="P10" s="24">
        <f t="shared" si="3"/>
        <v>0.24410774410774411</v>
      </c>
      <c r="Q10" s="24">
        <f t="shared" si="3"/>
        <v>0.24410774410774411</v>
      </c>
      <c r="R10" s="24">
        <f t="shared" si="3"/>
        <v>0.24410774410774411</v>
      </c>
    </row>
    <row r="11" spans="1:18" s="8" customFormat="1" ht="63">
      <c r="A11" s="33" t="s">
        <v>2</v>
      </c>
      <c r="B11" s="14"/>
      <c r="C11" s="29">
        <v>20000</v>
      </c>
      <c r="E11" s="14"/>
      <c r="F11" s="4"/>
      <c r="G11" s="4"/>
      <c r="H11" s="14" t="s">
        <v>34</v>
      </c>
      <c r="I11" s="24">
        <f t="shared" ref="I11:R11" si="4">((VLOOKUP(I3,$A$10:$C$15,3,FALSE))/7/$C$16/(AVERAGE(I5,I6)))+(($C$17*0.5)/5/$C$16)</f>
        <v>0.58814945978391364</v>
      </c>
      <c r="J11" s="24">
        <f t="shared" si="4"/>
        <v>0.5161206482593037</v>
      </c>
      <c r="K11" s="24">
        <f t="shared" si="4"/>
        <v>0.33604861944777908</v>
      </c>
      <c r="L11" s="24">
        <f t="shared" si="4"/>
        <v>0.39607262905162061</v>
      </c>
      <c r="M11" s="24">
        <f t="shared" si="4"/>
        <v>0.39607262905162061</v>
      </c>
      <c r="N11" s="24">
        <f t="shared" si="4"/>
        <v>0.21600060024009601</v>
      </c>
      <c r="O11" s="24">
        <f t="shared" si="4"/>
        <v>0.5161206482593037</v>
      </c>
      <c r="P11" s="24" t="e">
        <f t="shared" si="4"/>
        <v>#DIV/0!</v>
      </c>
      <c r="Q11" s="24" t="e">
        <f t="shared" si="4"/>
        <v>#DIV/0!</v>
      </c>
      <c r="R11" s="24">
        <f t="shared" si="4"/>
        <v>0.33604861944777908</v>
      </c>
    </row>
    <row r="12" spans="1:18" s="8" customFormat="1" ht="47.25">
      <c r="A12" s="33" t="s">
        <v>3</v>
      </c>
      <c r="B12" s="14"/>
      <c r="C12" s="29">
        <v>12500</v>
      </c>
      <c r="E12" s="14"/>
      <c r="F12" s="4"/>
      <c r="G12" s="4"/>
      <c r="H12" s="14" t="s">
        <v>35</v>
      </c>
      <c r="I12" s="24">
        <f>$C$8</f>
        <v>1</v>
      </c>
      <c r="J12" s="24">
        <f t="shared" ref="J12:R12" si="5">$C$8</f>
        <v>1</v>
      </c>
      <c r="K12" s="24">
        <f t="shared" si="5"/>
        <v>1</v>
      </c>
      <c r="L12" s="24">
        <f t="shared" si="5"/>
        <v>1</v>
      </c>
      <c r="M12" s="24">
        <f t="shared" si="5"/>
        <v>1</v>
      </c>
      <c r="N12" s="24">
        <f t="shared" si="5"/>
        <v>1</v>
      </c>
      <c r="O12" s="24">
        <f t="shared" si="5"/>
        <v>1</v>
      </c>
      <c r="P12" s="24">
        <f t="shared" si="5"/>
        <v>1</v>
      </c>
      <c r="Q12" s="24">
        <f t="shared" si="5"/>
        <v>1</v>
      </c>
      <c r="R12" s="24">
        <f t="shared" si="5"/>
        <v>1</v>
      </c>
    </row>
    <row r="13" spans="1:18" s="8" customFormat="1" ht="47.25">
      <c r="A13" s="33" t="s">
        <v>4</v>
      </c>
      <c r="B13" s="14"/>
      <c r="C13" s="29">
        <v>15000</v>
      </c>
      <c r="E13" s="14"/>
      <c r="F13" s="4"/>
      <c r="G13" s="4"/>
      <c r="H13" s="25" t="s">
        <v>36</v>
      </c>
      <c r="I13" s="26">
        <f t="shared" ref="I13:R13" si="6">I7*I4</f>
        <v>7905.3450143839354</v>
      </c>
      <c r="J13" s="26">
        <f t="shared" si="6"/>
        <v>7897.5659027392776</v>
      </c>
      <c r="K13" s="26">
        <f t="shared" si="6"/>
        <v>10504.157498170178</v>
      </c>
      <c r="L13" s="26">
        <f t="shared" si="6"/>
        <v>10512.80095555313</v>
      </c>
      <c r="M13" s="26">
        <f t="shared" si="6"/>
        <v>10512.80095555313</v>
      </c>
      <c r="N13" s="26">
        <f t="shared" si="6"/>
        <v>10486.87058340427</v>
      </c>
      <c r="O13" s="26">
        <f t="shared" si="6"/>
        <v>5265.0439351595187</v>
      </c>
      <c r="P13" s="26" t="e">
        <f t="shared" si="6"/>
        <v>#DIV/0!</v>
      </c>
      <c r="Q13" s="26" t="e">
        <f t="shared" si="6"/>
        <v>#DIV/0!</v>
      </c>
      <c r="R13" s="26">
        <f t="shared" si="6"/>
        <v>5252.0787490850889</v>
      </c>
    </row>
    <row r="14" spans="1:18" s="8" customFormat="1" ht="47.25">
      <c r="A14" s="33" t="s">
        <v>5</v>
      </c>
      <c r="B14" s="14"/>
      <c r="C14" s="29">
        <v>15000</v>
      </c>
      <c r="E14" s="14"/>
      <c r="F14" s="4"/>
      <c r="G14" s="4"/>
      <c r="H14" s="14" t="s">
        <v>39</v>
      </c>
      <c r="I14" s="24">
        <f t="shared" ref="I14:R14" si="7">I8*I$4</f>
        <v>6881.6618181818185</v>
      </c>
      <c r="J14" s="24">
        <f t="shared" si="7"/>
        <v>6881.6618181818185</v>
      </c>
      <c r="K14" s="24">
        <f t="shared" si="7"/>
        <v>9175.5490909090913</v>
      </c>
      <c r="L14" s="24">
        <f t="shared" si="7"/>
        <v>9175.5490909090913</v>
      </c>
      <c r="M14" s="24">
        <f t="shared" si="7"/>
        <v>9175.5490909090913</v>
      </c>
      <c r="N14" s="24">
        <f t="shared" si="7"/>
        <v>9175.5490909090913</v>
      </c>
      <c r="O14" s="24">
        <f t="shared" si="7"/>
        <v>4587.7745454545457</v>
      </c>
      <c r="P14" s="24">
        <f t="shared" si="7"/>
        <v>0</v>
      </c>
      <c r="Q14" s="24">
        <f t="shared" si="7"/>
        <v>0</v>
      </c>
      <c r="R14" s="24">
        <f t="shared" si="7"/>
        <v>4587.7745454545457</v>
      </c>
    </row>
    <row r="15" spans="1:18" s="8" customFormat="1" ht="31.5">
      <c r="A15" s="33" t="s">
        <v>6</v>
      </c>
      <c r="C15" s="29">
        <v>7500</v>
      </c>
      <c r="E15" s="14"/>
      <c r="F15" s="4"/>
      <c r="G15" s="4"/>
      <c r="H15" s="14" t="s">
        <v>40</v>
      </c>
      <c r="I15" s="24">
        <f t="shared" ref="I15:R15" si="8">I9*I$4</f>
        <v>825.79941818181817</v>
      </c>
      <c r="J15" s="24">
        <f t="shared" si="8"/>
        <v>825.79941818181817</v>
      </c>
      <c r="K15" s="24">
        <f t="shared" si="8"/>
        <v>1101.065890909091</v>
      </c>
      <c r="L15" s="24">
        <f t="shared" si="8"/>
        <v>1101.065890909091</v>
      </c>
      <c r="M15" s="24">
        <f t="shared" si="8"/>
        <v>1101.065890909091</v>
      </c>
      <c r="N15" s="24">
        <f t="shared" si="8"/>
        <v>1101.065890909091</v>
      </c>
      <c r="O15" s="24">
        <f t="shared" si="8"/>
        <v>550.53294545454548</v>
      </c>
      <c r="P15" s="24">
        <f t="shared" si="8"/>
        <v>0</v>
      </c>
      <c r="Q15" s="24">
        <f t="shared" si="8"/>
        <v>0</v>
      </c>
      <c r="R15" s="24">
        <f t="shared" si="8"/>
        <v>550.53294545454548</v>
      </c>
    </row>
    <row r="16" spans="1:18" s="8" customFormat="1" ht="63">
      <c r="A16" s="8" t="s">
        <v>38</v>
      </c>
      <c r="B16"/>
      <c r="C16" s="29">
        <v>700</v>
      </c>
      <c r="E16" s="14"/>
      <c r="F16" s="4"/>
      <c r="G16" s="4"/>
      <c r="H16" s="14" t="s">
        <v>48</v>
      </c>
      <c r="I16" s="24">
        <f t="shared" ref="I16:R16" si="9">I10*I$4</f>
        <v>26.363636363636363</v>
      </c>
      <c r="J16" s="24">
        <f t="shared" si="9"/>
        <v>26.363636363636363</v>
      </c>
      <c r="K16" s="24">
        <f t="shared" si="9"/>
        <v>35.151515151515149</v>
      </c>
      <c r="L16" s="24">
        <f t="shared" si="9"/>
        <v>35.151515151515149</v>
      </c>
      <c r="M16" s="24">
        <f t="shared" si="9"/>
        <v>35.151515151515149</v>
      </c>
      <c r="N16" s="24">
        <f t="shared" si="9"/>
        <v>35.151515151515149</v>
      </c>
      <c r="O16" s="24">
        <f t="shared" si="9"/>
        <v>17.575757575757574</v>
      </c>
      <c r="P16" s="24">
        <f t="shared" si="9"/>
        <v>0</v>
      </c>
      <c r="Q16" s="24">
        <f t="shared" si="9"/>
        <v>0</v>
      </c>
      <c r="R16" s="24">
        <f t="shared" si="9"/>
        <v>17.575757575757574</v>
      </c>
    </row>
    <row r="17" spans="1:18" s="8" customFormat="1" ht="47.25">
      <c r="A17" s="8" t="s">
        <v>37</v>
      </c>
      <c r="B17"/>
      <c r="C17" s="31">
        <v>251.5</v>
      </c>
      <c r="E17" s="2" t="s">
        <v>43</v>
      </c>
      <c r="H17" s="14" t="s">
        <v>41</v>
      </c>
      <c r="I17" s="24">
        <f t="shared" ref="I17:R17" si="10">I11*I$4</f>
        <v>63.520141656662673</v>
      </c>
      <c r="J17" s="24">
        <f t="shared" si="10"/>
        <v>55.741030012004799</v>
      </c>
      <c r="K17" s="24">
        <f t="shared" si="10"/>
        <v>48.39100120048019</v>
      </c>
      <c r="L17" s="24">
        <f t="shared" si="10"/>
        <v>57.03445858343337</v>
      </c>
      <c r="M17" s="24">
        <f t="shared" si="10"/>
        <v>57.03445858343337</v>
      </c>
      <c r="N17" s="24">
        <f t="shared" si="10"/>
        <v>31.104086434573826</v>
      </c>
      <c r="O17" s="24">
        <f t="shared" si="10"/>
        <v>37.160686674669869</v>
      </c>
      <c r="P17" s="24" t="e">
        <f t="shared" si="10"/>
        <v>#DIV/0!</v>
      </c>
      <c r="Q17" s="24" t="e">
        <f t="shared" si="10"/>
        <v>#DIV/0!</v>
      </c>
      <c r="R17" s="24">
        <f t="shared" si="10"/>
        <v>24.195500600240095</v>
      </c>
    </row>
    <row r="18" spans="1:18" s="8" customFormat="1" ht="47.25">
      <c r="E18" s="6" t="s">
        <v>44</v>
      </c>
      <c r="F18" s="32">
        <v>1.7</v>
      </c>
      <c r="H18" s="14" t="s">
        <v>42</v>
      </c>
      <c r="I18" s="24">
        <f t="shared" ref="I18:R18" si="11">I12*I$4</f>
        <v>108</v>
      </c>
      <c r="J18" s="24">
        <f t="shared" si="11"/>
        <v>108</v>
      </c>
      <c r="K18" s="24">
        <f t="shared" si="11"/>
        <v>144</v>
      </c>
      <c r="L18" s="24">
        <f t="shared" si="11"/>
        <v>144</v>
      </c>
      <c r="M18" s="24">
        <f t="shared" si="11"/>
        <v>144</v>
      </c>
      <c r="N18" s="24">
        <f t="shared" si="11"/>
        <v>144</v>
      </c>
      <c r="O18" s="24">
        <f t="shared" si="11"/>
        <v>72</v>
      </c>
      <c r="P18" s="24">
        <f t="shared" si="11"/>
        <v>0</v>
      </c>
      <c r="Q18" s="24">
        <f t="shared" si="11"/>
        <v>0</v>
      </c>
      <c r="R18" s="24">
        <f t="shared" si="11"/>
        <v>72</v>
      </c>
    </row>
    <row r="19" spans="1:18" ht="47.25">
      <c r="A19" s="5"/>
      <c r="B19" s="5"/>
      <c r="E19" s="6" t="s">
        <v>45</v>
      </c>
      <c r="F19" s="32">
        <v>1</v>
      </c>
      <c r="H19" s="34" t="s">
        <v>47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47.25">
      <c r="E20" s="6" t="s">
        <v>46</v>
      </c>
      <c r="F20" s="32">
        <v>0.5</v>
      </c>
      <c r="H20" s="8" t="s">
        <v>44</v>
      </c>
      <c r="I20" s="24">
        <f t="shared" ref="I20:R20" si="12">I$7*$F18</f>
        <v>124.43598633752491</v>
      </c>
      <c r="J20" s="24">
        <f t="shared" si="12"/>
        <v>124.31353735793307</v>
      </c>
      <c r="K20" s="24">
        <f t="shared" si="12"/>
        <v>124.00741490895349</v>
      </c>
      <c r="L20" s="24">
        <f t="shared" si="12"/>
        <v>124.10945572528001</v>
      </c>
      <c r="M20" s="24">
        <f t="shared" si="12"/>
        <v>124.10945572528001</v>
      </c>
      <c r="N20" s="24">
        <f t="shared" si="12"/>
        <v>123.80333327630042</v>
      </c>
      <c r="O20" s="24">
        <f t="shared" si="12"/>
        <v>124.31353735793307</v>
      </c>
      <c r="P20" s="24" t="e">
        <f t="shared" si="12"/>
        <v>#DIV/0!</v>
      </c>
      <c r="Q20" s="24" t="e">
        <f t="shared" si="12"/>
        <v>#DIV/0!</v>
      </c>
      <c r="R20" s="24">
        <f t="shared" si="12"/>
        <v>124.00741490895349</v>
      </c>
    </row>
    <row r="21" spans="1:18" ht="31.5">
      <c r="H21" s="8" t="s">
        <v>45</v>
      </c>
      <c r="I21" s="24">
        <f t="shared" ref="I21:R21" si="13">I$7*$F19</f>
        <v>73.197639022073474</v>
      </c>
      <c r="J21" s="24">
        <f t="shared" si="13"/>
        <v>73.125610210548871</v>
      </c>
      <c r="K21" s="24">
        <f t="shared" si="13"/>
        <v>72.945538181737348</v>
      </c>
      <c r="L21" s="24">
        <f t="shared" si="13"/>
        <v>73.005562191341184</v>
      </c>
      <c r="M21" s="24">
        <f t="shared" si="13"/>
        <v>73.005562191341184</v>
      </c>
      <c r="N21" s="24">
        <f t="shared" si="13"/>
        <v>72.825490162529661</v>
      </c>
      <c r="O21" s="24">
        <f t="shared" si="13"/>
        <v>73.125610210548871</v>
      </c>
      <c r="P21" s="24" t="e">
        <f t="shared" si="13"/>
        <v>#DIV/0!</v>
      </c>
      <c r="Q21" s="24" t="e">
        <f t="shared" si="13"/>
        <v>#DIV/0!</v>
      </c>
      <c r="R21" s="24">
        <f t="shared" si="13"/>
        <v>72.945538181737348</v>
      </c>
    </row>
    <row r="22" spans="1:18" ht="31.5">
      <c r="H22" s="8" t="s">
        <v>46</v>
      </c>
      <c r="I22" s="24">
        <f t="shared" ref="I22:R22" si="14">I$7*$F20</f>
        <v>36.598819511036737</v>
      </c>
      <c r="J22" s="24">
        <f t="shared" si="14"/>
        <v>36.562805105274435</v>
      </c>
      <c r="K22" s="24">
        <f t="shared" si="14"/>
        <v>36.472769090868674</v>
      </c>
      <c r="L22" s="24">
        <f t="shared" si="14"/>
        <v>36.502781095670592</v>
      </c>
      <c r="M22" s="24">
        <f t="shared" si="14"/>
        <v>36.502781095670592</v>
      </c>
      <c r="N22" s="24">
        <f t="shared" si="14"/>
        <v>36.412745081264831</v>
      </c>
      <c r="O22" s="24">
        <f t="shared" si="14"/>
        <v>36.562805105274435</v>
      </c>
      <c r="P22" s="24" t="e">
        <f t="shared" si="14"/>
        <v>#DIV/0!</v>
      </c>
      <c r="Q22" s="24" t="e">
        <f t="shared" si="14"/>
        <v>#DIV/0!</v>
      </c>
      <c r="R22" s="24">
        <f t="shared" si="14"/>
        <v>36.472769090868674</v>
      </c>
    </row>
  </sheetData>
  <sheetProtection sheet="1" objects="1" scenarios="1"/>
  <mergeCells count="4">
    <mergeCell ref="A1:C1"/>
    <mergeCell ref="E1:F1"/>
    <mergeCell ref="I1:R1"/>
    <mergeCell ref="H19:R19"/>
  </mergeCells>
  <dataValidations disablePrompts="1" count="2">
    <dataValidation type="list" allowBlank="1" showInputMessage="1" showErrorMessage="1" errorTitle="Выберите из списка" promptTitle="Выберите из списка" sqref="I3">
      <formula1>$A$10:$A$15</formula1>
    </dataValidation>
    <dataValidation type="list" allowBlank="1" showInputMessage="1" showErrorMessage="1" errorTitle="Выберите из списка" promptTitle="Выберите из списка" sqref="J3:R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BF5441A-FDD1-CF44-B1EF-6990A4295862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I2:R2</xm:sqref>
        </x14:conditionalFormatting>
        <x14:conditionalFormatting xmlns:xm="http://schemas.microsoft.com/office/excel/2006/main">
          <x14:cfRule type="iconSet" priority="1" id="{83A772D8-3345-A74F-893B-28520F10A3C5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5" id="{0F29CEB3-1F73-2242-A17E-C93D030CB512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нормативных затрат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ДДТ</cp:lastModifiedBy>
  <cp:lastPrinted>2019-04-26T04:41:42Z</cp:lastPrinted>
  <dcterms:created xsi:type="dcterms:W3CDTF">2019-03-03T02:50:35Z</dcterms:created>
  <dcterms:modified xsi:type="dcterms:W3CDTF">2019-04-26T06:50:58Z</dcterms:modified>
  <cp:category/>
</cp:coreProperties>
</file>